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utdown Cost" sheetId="1" r:id="rId1"/>
    <sheet name="Bypass vs Hydra-Pass" sheetId="4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" i="4" l="1"/>
  <c r="H11" i="4"/>
  <c r="H12" i="4"/>
  <c r="H13" i="4"/>
  <c r="H14" i="4"/>
  <c r="Q13" i="4"/>
  <c r="Q12" i="4"/>
  <c r="Q11" i="4"/>
  <c r="Q10" i="4"/>
  <c r="H15" i="4" l="1"/>
  <c r="Q18" i="4" s="1"/>
  <c r="Q19" i="4" s="1"/>
  <c r="Q14" i="4"/>
  <c r="O11" i="1"/>
  <c r="O10" i="1"/>
  <c r="D69" i="1"/>
  <c r="E60" i="1"/>
  <c r="D47" i="1"/>
  <c r="D48" i="1" s="1"/>
  <c r="F43" i="1"/>
  <c r="F19" i="1"/>
  <c r="O12" i="1"/>
  <c r="O13" i="1"/>
  <c r="F79" i="1"/>
  <c r="F81" i="1"/>
  <c r="F80" i="1"/>
  <c r="F75" i="1"/>
  <c r="F74" i="1"/>
  <c r="F73" i="1"/>
  <c r="D70" i="1"/>
  <c r="D61" i="1"/>
  <c r="E61" i="1" s="1"/>
  <c r="D62" i="1"/>
  <c r="E62" i="1" s="1"/>
  <c r="D63" i="1"/>
  <c r="E63" i="1" s="1"/>
  <c r="D64" i="1"/>
  <c r="E64" i="1" s="1"/>
  <c r="F56" i="1"/>
  <c r="F55" i="1"/>
  <c r="F54" i="1"/>
  <c r="F53" i="1"/>
  <c r="F52" i="1"/>
  <c r="F51" i="1"/>
  <c r="F42" i="1"/>
  <c r="F41" i="1"/>
  <c r="F40" i="1"/>
  <c r="F39" i="1"/>
  <c r="F35" i="1"/>
  <c r="F34" i="1"/>
  <c r="F29" i="1"/>
  <c r="F28" i="1"/>
  <c r="F24" i="1"/>
  <c r="F27" i="1"/>
  <c r="F26" i="1"/>
  <c r="F23" i="1"/>
  <c r="F18" i="1"/>
  <c r="F17" i="1"/>
  <c r="F15" i="1"/>
  <c r="F11" i="1"/>
  <c r="F10" i="1"/>
  <c r="F82" i="1" l="1"/>
  <c r="F36" i="1"/>
  <c r="O15" i="1"/>
  <c r="E65" i="1"/>
  <c r="F76" i="1"/>
  <c r="F20" i="1"/>
  <c r="F57" i="1"/>
  <c r="F30" i="1"/>
  <c r="F44" i="1"/>
  <c r="F12" i="1"/>
  <c r="F85" i="1" l="1"/>
  <c r="O18" i="1" s="1"/>
  <c r="O19" i="1" s="1"/>
</calcChain>
</file>

<file path=xl/sharedStrings.xml><?xml version="1.0" encoding="utf-8"?>
<sst xmlns="http://schemas.openxmlformats.org/spreadsheetml/2006/main" count="184" uniqueCount="90">
  <si>
    <t>Shutdown versus Hydra-Stop Solution</t>
  </si>
  <si>
    <t>Finding and Reading Water Main Maps</t>
  </si>
  <si>
    <t>Physically Locating Valves</t>
  </si>
  <si>
    <t>Communication to Public</t>
  </si>
  <si>
    <t>Door to Door direct communication required?</t>
  </si>
  <si>
    <t>Newspaper or Website update required?</t>
  </si>
  <si>
    <t>Telephone Call required?</t>
  </si>
  <si>
    <t>Mailing required?</t>
  </si>
  <si>
    <t>Radio/Television advert required?</t>
  </si>
  <si>
    <t>Conduct Shutdown</t>
  </si>
  <si>
    <t>Re-Review Maps and Valve Locators</t>
  </si>
  <si>
    <t>Turn Valves</t>
  </si>
  <si>
    <t>Did any valves break or not shut down?</t>
  </si>
  <si>
    <t>Re-Map Larger area</t>
  </si>
  <si>
    <t>Re-Advertise</t>
  </si>
  <si>
    <t>Make Inquiry Person Available</t>
  </si>
  <si>
    <t>Is Temporary "High-Line" water service required?</t>
  </si>
  <si>
    <t>Locating</t>
  </si>
  <si>
    <t>Y/N</t>
  </si>
  <si>
    <t>Premium Time</t>
  </si>
  <si>
    <t>Average Hourly Rate - Labor</t>
  </si>
  <si>
    <t>Average Hourly Rate - Foreman</t>
  </si>
  <si>
    <t>Fire Protection</t>
  </si>
  <si>
    <t>Is Fire Protection Required</t>
  </si>
  <si>
    <t>Business Interruption</t>
  </si>
  <si>
    <t>Water Heaters</t>
  </si>
  <si>
    <t>Backsiphon/Contamination of plumbing?</t>
  </si>
  <si>
    <t>Safety Compliance</t>
  </si>
  <si>
    <t>Boil Order Required?</t>
  </si>
  <si>
    <t>Post shutdown water sampling required?</t>
  </si>
  <si>
    <t>Laboratory costs</t>
  </si>
  <si>
    <t>Customer Notification of Sampling Results</t>
  </si>
  <si>
    <t>Rechlorinization of Water Costs</t>
  </si>
  <si>
    <t>Local Regulatory Clearance required?</t>
  </si>
  <si>
    <t>Backflow Issues/ Sedimentation Loosening</t>
  </si>
  <si>
    <t>Water meter fouling</t>
  </si>
  <si>
    <t>Backflow Preventer Fouling</t>
  </si>
  <si>
    <t>Ruined Laundry</t>
  </si>
  <si>
    <t>Treated Water Costs</t>
  </si>
  <si>
    <t>Total Cost</t>
  </si>
  <si>
    <t>Revenue Loss</t>
  </si>
  <si>
    <t># of Homes/Businessess without water</t>
  </si>
  <si>
    <t>Service Cost per day for water service</t>
  </si>
  <si>
    <t>Non Financial Costs</t>
  </si>
  <si>
    <t>Person required to field complaints</t>
  </si>
  <si>
    <t>Political fallout</t>
  </si>
  <si>
    <t>Press/Media management</t>
  </si>
  <si>
    <t># of Employees</t>
  </si>
  <si>
    <t># of Hours</t>
  </si>
  <si>
    <t>Costs</t>
  </si>
  <si>
    <t>Shutdown of Water Main</t>
  </si>
  <si>
    <t>Y</t>
  </si>
  <si>
    <t>N</t>
  </si>
  <si>
    <t>Cost/Gallon of Treated Water</t>
  </si>
  <si>
    <t># of Items</t>
  </si>
  <si>
    <t>Cost Per Item</t>
  </si>
  <si>
    <t>Business Interruption Contracts with Local Biz?</t>
  </si>
  <si>
    <t># of Days of Planned Outtage</t>
  </si>
  <si>
    <t>Penalty/ Day</t>
  </si>
  <si>
    <t>Line Size</t>
  </si>
  <si>
    <t>Lost Gallons</t>
  </si>
  <si>
    <t>New Infrastructure Cost</t>
  </si>
  <si>
    <t>Gate Valve</t>
  </si>
  <si>
    <t>Restraints/ Coupling Cost</t>
  </si>
  <si>
    <t>cu inches water</t>
  </si>
  <si>
    <t>Size Pipe (in)</t>
  </si>
  <si>
    <t>Length of Pipe (ft)</t>
  </si>
  <si>
    <t>Subtotal</t>
  </si>
  <si>
    <t>Total Cost of Shutdown</t>
  </si>
  <si>
    <t>Excavation Cost</t>
  </si>
  <si>
    <t>New Insertion Valve</t>
  </si>
  <si>
    <t>Insta-Valve</t>
  </si>
  <si>
    <t>Size Valve</t>
  </si>
  <si>
    <t>Hydra-Stop Valve Insertion</t>
  </si>
  <si>
    <t>Cost Per =</t>
  </si>
  <si>
    <t>Fire Trucks on Standby</t>
  </si>
  <si>
    <t>Additional Men Required</t>
  </si>
  <si>
    <t># Homes Affected</t>
  </si>
  <si>
    <t>Revenue per day</t>
  </si>
  <si>
    <t>You Save using the Hydra Stop System</t>
  </si>
  <si>
    <t># of Hours per valve</t>
  </si>
  <si>
    <t>Traditional Bypass versus Hydra-Pass Solution</t>
  </si>
  <si>
    <t>Excavation Cost and Remediation</t>
  </si>
  <si>
    <t>Tapping Sleeve</t>
  </si>
  <si>
    <t>Line Stopping Sleeve</t>
  </si>
  <si>
    <t>Restraints and Flanges</t>
  </si>
  <si>
    <t># of Emp</t>
  </si>
  <si>
    <t>Size pipe</t>
  </si>
  <si>
    <t>Size Pipe</t>
  </si>
  <si>
    <t>Traditional Bypass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</si>
</sst>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5" xfId="0" applyFill="1" applyBorder="1"/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0" fillId="0" borderId="9" xfId="0" applyFill="1" applyBorder="1"/>
    <xf numFmtId="0" fontId="0" fillId="2" borderId="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44" fontId="0" fillId="0" borderId="10" xfId="1" applyFont="1" applyBorder="1" applyAlignment="1">
      <alignment horizontal="center"/>
    </xf>
    <xf numFmtId="44" fontId="0" fillId="0" borderId="4" xfId="1" applyFont="1" applyBorder="1"/>
    <xf numFmtId="44" fontId="0" fillId="0" borderId="4" xfId="1" applyFont="1" applyBorder="1" applyAlignment="1">
      <alignment horizontal="center"/>
    </xf>
    <xf numFmtId="44" fontId="0" fillId="0" borderId="13" xfId="1" applyFont="1" applyBorder="1" applyAlignment="1">
      <alignment horizontal="center"/>
    </xf>
    <xf numFmtId="44" fontId="0" fillId="0" borderId="7" xfId="1" applyFont="1" applyBorder="1"/>
    <xf numFmtId="44" fontId="0" fillId="0" borderId="10" xfId="1" applyFont="1" applyBorder="1"/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4" fontId="0" fillId="0" borderId="7" xfId="1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9" xfId="0" applyBorder="1"/>
    <xf numFmtId="44" fontId="0" fillId="0" borderId="0" xfId="1" applyFont="1" applyBorder="1"/>
    <xf numFmtId="0" fontId="6" fillId="0" borderId="0" xfId="0" applyFont="1" applyAlignment="1">
      <alignment horizontal="right"/>
    </xf>
    <xf numFmtId="44" fontId="0" fillId="0" borderId="0" xfId="0" applyNumberFormat="1"/>
    <xf numFmtId="44" fontId="0" fillId="0" borderId="0" xfId="0" applyNumberFormat="1" applyFill="1" applyBorder="1"/>
    <xf numFmtId="0" fontId="5" fillId="0" borderId="0" xfId="0" applyFont="1" applyAlignment="1">
      <alignment horizontal="right"/>
    </xf>
    <xf numFmtId="0" fontId="0" fillId="0" borderId="1" xfId="0" applyFill="1" applyBorder="1"/>
    <xf numFmtId="44" fontId="0" fillId="2" borderId="1" xfId="1" applyFont="1" applyFill="1" applyBorder="1"/>
    <xf numFmtId="0" fontId="0" fillId="0" borderId="6" xfId="0" applyFill="1" applyBorder="1" applyAlignment="1">
      <alignment horizontal="center"/>
    </xf>
    <xf numFmtId="0" fontId="0" fillId="0" borderId="6" xfId="0" applyFill="1" applyBorder="1"/>
    <xf numFmtId="44" fontId="0" fillId="2" borderId="6" xfId="1" applyFont="1" applyFill="1" applyBorder="1"/>
    <xf numFmtId="44" fontId="0" fillId="2" borderId="9" xfId="1" applyFont="1" applyFill="1" applyBorder="1"/>
    <xf numFmtId="44" fontId="0" fillId="2" borderId="3" xfId="1" applyFont="1" applyFill="1" applyBorder="1" applyAlignment="1">
      <alignment horizontal="center"/>
    </xf>
    <xf numFmtId="0" fontId="0" fillId="2" borderId="21" xfId="0" applyFill="1" applyBorder="1"/>
    <xf numFmtId="44" fontId="0" fillId="0" borderId="22" xfId="1" applyFont="1" applyBorder="1" applyAlignment="1">
      <alignment horizontal="center"/>
    </xf>
    <xf numFmtId="44" fontId="0" fillId="0" borderId="20" xfId="1" applyFont="1" applyBorder="1"/>
    <xf numFmtId="0" fontId="2" fillId="0" borderId="0" xfId="0" applyFont="1"/>
    <xf numFmtId="0" fontId="7" fillId="0" borderId="0" xfId="0" applyFont="1" applyAlignment="1">
      <alignment horizontal="right"/>
    </xf>
    <xf numFmtId="164" fontId="7" fillId="0" borderId="0" xfId="0" applyNumberFormat="1" applyFont="1"/>
    <xf numFmtId="9" fontId="7" fillId="0" borderId="0" xfId="2" applyNumberFormat="1" applyFont="1"/>
    <xf numFmtId="0" fontId="0" fillId="2" borderId="23" xfId="0" applyFill="1" applyBorder="1"/>
    <xf numFmtId="0" fontId="0" fillId="2" borderId="24" xfId="0" applyFill="1" applyBorder="1"/>
    <xf numFmtId="0" fontId="0" fillId="2" borderId="24" xfId="0" applyFill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0" xfId="0" applyNumberFormat="1"/>
    <xf numFmtId="164" fontId="0" fillId="0" borderId="20" xfId="1" applyNumberFormat="1" applyFon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showGridLines="0" tabSelected="1" zoomScale="130" zoomScaleNormal="130" workbookViewId="0">
      <selection activeCell="D62" sqref="D62"/>
    </sheetView>
  </sheetViews>
  <sheetFormatPr defaultRowHeight="15" x14ac:dyDescent="0.25"/>
  <cols>
    <col min="1" max="1" width="44.42578125" customWidth="1"/>
    <col min="2" max="2" width="9.42578125" customWidth="1"/>
    <col min="3" max="3" width="11.42578125" customWidth="1"/>
    <col min="4" max="4" width="11.5703125" customWidth="1"/>
    <col min="6" max="6" width="11.28515625" customWidth="1"/>
    <col min="8" max="8" width="19.85546875" customWidth="1"/>
    <col min="9" max="9" width="9.7109375" customWidth="1"/>
    <col min="10" max="10" width="6.140625" customWidth="1"/>
    <col min="13" max="13" width="10.85546875" customWidth="1"/>
    <col min="14" max="14" width="6.28515625" customWidth="1"/>
    <col min="15" max="15" width="19.5703125" customWidth="1"/>
    <col min="16" max="16" width="9.140625" customWidth="1"/>
    <col min="19" max="19" width="0" hidden="1" customWidth="1"/>
    <col min="20" max="22" width="9.140625" hidden="1" customWidth="1"/>
    <col min="23" max="23" width="9.140625" customWidth="1"/>
  </cols>
  <sheetData>
    <row r="1" spans="1:22" ht="23.25" x14ac:dyDescent="0.3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22" ht="15.75" thickBot="1" x14ac:dyDescent="0.3">
      <c r="U2" t="s">
        <v>51</v>
      </c>
      <c r="V2">
        <v>4</v>
      </c>
    </row>
    <row r="3" spans="1:22" ht="16.5" thickTop="1" thickBot="1" x14ac:dyDescent="0.3">
      <c r="A3" s="1" t="s">
        <v>20</v>
      </c>
      <c r="B3" s="49">
        <v>30</v>
      </c>
      <c r="U3" t="s">
        <v>52</v>
      </c>
      <c r="V3">
        <v>6</v>
      </c>
    </row>
    <row r="4" spans="1:22" ht="16.5" thickTop="1" thickBot="1" x14ac:dyDescent="0.3">
      <c r="A4" s="1" t="s">
        <v>21</v>
      </c>
      <c r="B4" s="49">
        <v>50</v>
      </c>
      <c r="V4">
        <v>8</v>
      </c>
    </row>
    <row r="5" spans="1:22" ht="16.5" thickTop="1" thickBot="1" x14ac:dyDescent="0.3">
      <c r="A5" s="1" t="s">
        <v>41</v>
      </c>
      <c r="B5" s="6">
        <v>30</v>
      </c>
      <c r="V5">
        <v>10</v>
      </c>
    </row>
    <row r="6" spans="1:22" ht="16.5" thickTop="1" thickBot="1" x14ac:dyDescent="0.3">
      <c r="A6" s="1" t="s">
        <v>53</v>
      </c>
      <c r="B6" s="6">
        <v>0</v>
      </c>
      <c r="V6">
        <v>12</v>
      </c>
    </row>
    <row r="7" spans="1:22" ht="16.5" thickTop="1" thickBot="1" x14ac:dyDescent="0.3">
      <c r="A7" s="1" t="s">
        <v>57</v>
      </c>
      <c r="B7" s="6">
        <v>0</v>
      </c>
      <c r="S7">
        <v>231</v>
      </c>
      <c r="T7" t="s">
        <v>64</v>
      </c>
      <c r="V7">
        <v>16</v>
      </c>
    </row>
    <row r="8" spans="1:22" ht="20.25" thickTop="1" thickBot="1" x14ac:dyDescent="0.35">
      <c r="B8" s="73" t="s">
        <v>50</v>
      </c>
      <c r="C8" s="73"/>
      <c r="D8" s="73"/>
      <c r="E8" s="73"/>
      <c r="F8" s="73"/>
      <c r="I8" s="73" t="s">
        <v>73</v>
      </c>
      <c r="J8" s="73"/>
      <c r="K8" s="73"/>
      <c r="L8" s="73"/>
      <c r="M8" s="73"/>
      <c r="N8" s="73"/>
      <c r="O8" s="73"/>
    </row>
    <row r="9" spans="1:22" ht="61.5" thickTop="1" thickBot="1" x14ac:dyDescent="0.3">
      <c r="A9" s="1" t="s">
        <v>17</v>
      </c>
      <c r="B9" s="3" t="s">
        <v>18</v>
      </c>
      <c r="C9" s="4" t="s">
        <v>19</v>
      </c>
      <c r="D9" s="4" t="s">
        <v>47</v>
      </c>
      <c r="E9" s="4" t="s">
        <v>48</v>
      </c>
      <c r="F9" s="4" t="s">
        <v>49</v>
      </c>
      <c r="H9" s="1" t="s">
        <v>70</v>
      </c>
      <c r="I9" s="4" t="s">
        <v>54</v>
      </c>
      <c r="J9" s="4" t="s">
        <v>72</v>
      </c>
      <c r="K9" s="4" t="s">
        <v>55</v>
      </c>
      <c r="L9" s="4" t="s">
        <v>19</v>
      </c>
      <c r="M9" s="4" t="s">
        <v>47</v>
      </c>
      <c r="N9" s="4" t="s">
        <v>80</v>
      </c>
      <c r="O9" s="4" t="s">
        <v>49</v>
      </c>
    </row>
    <row r="10" spans="1:22" ht="16.5" thickTop="1" thickBot="1" x14ac:dyDescent="0.3">
      <c r="A10" s="5" t="s">
        <v>1</v>
      </c>
      <c r="B10" s="18"/>
      <c r="C10" s="20"/>
      <c r="D10" s="8"/>
      <c r="E10" s="8"/>
      <c r="F10" s="28">
        <f>IF(B10="Y",IF(C10="Y",(1.5*$B$4)*D10*E10,$B$4*D10*E10),0)</f>
        <v>0</v>
      </c>
      <c r="H10" s="5" t="s">
        <v>69</v>
      </c>
      <c r="I10" s="18"/>
      <c r="J10" s="24"/>
      <c r="K10" s="20"/>
      <c r="L10" s="20"/>
      <c r="M10" s="20"/>
      <c r="N10" s="20"/>
      <c r="O10" s="57">
        <f>IF(L10="Y",IF(L10="Y",(1.5*$B$3)*M10*N10,$B$3*M10*N10),($B$3)*M10*N10)+I10*K10</f>
        <v>0</v>
      </c>
    </row>
    <row r="11" spans="1:22" ht="16.5" thickTop="1" thickBot="1" x14ac:dyDescent="0.3">
      <c r="A11" s="5" t="s">
        <v>2</v>
      </c>
      <c r="B11" s="33"/>
      <c r="C11" s="23"/>
      <c r="D11" s="10"/>
      <c r="E11" s="10"/>
      <c r="F11" s="31">
        <f>IF(B11="Y",IF(C11="Y",(1.5*$B$4)*D11*E11,$B$4*D11*E11),0)</f>
        <v>0</v>
      </c>
      <c r="H11" s="5" t="s">
        <v>71</v>
      </c>
      <c r="I11" s="34"/>
      <c r="J11" s="21"/>
      <c r="K11" s="21"/>
      <c r="L11" s="21"/>
      <c r="M11" s="21"/>
      <c r="N11" s="21"/>
      <c r="O11" s="32">
        <f>IF(L11="Y",IF(L11="Y",(1.5*$B$3)*M11*N11,$B$3*M11*N11),($B$3)*M11*N11)+I11*K11</f>
        <v>0</v>
      </c>
    </row>
    <row r="12" spans="1:22" ht="16.5" thickTop="1" thickBot="1" x14ac:dyDescent="0.3">
      <c r="E12" s="44" t="s">
        <v>67</v>
      </c>
      <c r="F12" s="45">
        <f>SUM(F10:F11)</f>
        <v>0</v>
      </c>
      <c r="H12" s="48" t="s">
        <v>71</v>
      </c>
      <c r="I12" s="11"/>
      <c r="J12" s="12"/>
      <c r="K12" s="12"/>
      <c r="L12" s="12"/>
      <c r="M12" s="12"/>
      <c r="N12" s="12"/>
      <c r="O12" s="32">
        <f t="shared" ref="O12:O13" si="0">IF(L12="Y",IF(L12="Y",(1.5*$B$3)*M12*N12,$B$3*M12*N12),0)+I12*K12</f>
        <v>0</v>
      </c>
    </row>
    <row r="13" spans="1:22" ht="17.25" customHeight="1" thickTop="1" thickBot="1" x14ac:dyDescent="0.3">
      <c r="H13" s="5" t="s">
        <v>71</v>
      </c>
      <c r="I13" s="9"/>
      <c r="J13" s="10"/>
      <c r="K13" s="10"/>
      <c r="L13" s="10"/>
      <c r="M13" s="10"/>
      <c r="N13" s="10"/>
      <c r="O13" s="31">
        <f t="shared" si="0"/>
        <v>0</v>
      </c>
    </row>
    <row r="14" spans="1:22" ht="31.5" thickTop="1" thickBot="1" x14ac:dyDescent="0.3">
      <c r="A14" s="1" t="s">
        <v>3</v>
      </c>
      <c r="B14" s="3" t="s">
        <v>18</v>
      </c>
      <c r="C14" s="4" t="s">
        <v>19</v>
      </c>
      <c r="D14" s="4" t="s">
        <v>47</v>
      </c>
      <c r="E14" s="4" t="s">
        <v>48</v>
      </c>
      <c r="F14" s="4" t="s">
        <v>49</v>
      </c>
    </row>
    <row r="15" spans="1:22" ht="16.5" thickTop="1" thickBot="1" x14ac:dyDescent="0.3">
      <c r="A15" s="5" t="s">
        <v>4</v>
      </c>
      <c r="B15" s="18"/>
      <c r="C15" s="20"/>
      <c r="D15" s="8"/>
      <c r="E15" s="8"/>
      <c r="F15" s="28">
        <f>IF(B15="Y",IF(C15="Y",(1.5*$B$4)*D15*E15,$B$4*D15*E15),0)</f>
        <v>0</v>
      </c>
      <c r="N15" s="2" t="s">
        <v>39</v>
      </c>
      <c r="O15" s="45">
        <f>SUM(O10:O13)</f>
        <v>0</v>
      </c>
    </row>
    <row r="16" spans="1:22" ht="16.5" thickTop="1" thickBot="1" x14ac:dyDescent="0.3">
      <c r="A16" s="48" t="s">
        <v>5</v>
      </c>
      <c r="B16" s="34"/>
      <c r="C16" s="25" t="s">
        <v>74</v>
      </c>
      <c r="D16" s="53"/>
      <c r="E16" s="17"/>
      <c r="F16" s="32"/>
    </row>
    <row r="17" spans="1:15" ht="16.5" thickTop="1" thickBot="1" x14ac:dyDescent="0.3">
      <c r="A17" s="5" t="s">
        <v>6</v>
      </c>
      <c r="B17" s="34"/>
      <c r="C17" s="21"/>
      <c r="D17" s="12"/>
      <c r="E17" s="12"/>
      <c r="F17" s="32">
        <f>IF(B17="Y",IF(C17="Y",(1.5*$B$4)*D17*E17,$B$4*D17*E17),0)</f>
        <v>0</v>
      </c>
    </row>
    <row r="18" spans="1:15" ht="27.75" thickTop="1" thickBot="1" x14ac:dyDescent="0.45">
      <c r="A18" s="5" t="s">
        <v>7</v>
      </c>
      <c r="B18" s="34"/>
      <c r="C18" s="21"/>
      <c r="D18" s="12"/>
      <c r="E18" s="12"/>
      <c r="F18" s="32">
        <f>IF(B18="Y",IF(C18="Y",(1.5*$B$4)*D18*E18,$B$4*D18*E18),0)</f>
        <v>0</v>
      </c>
      <c r="M18" s="58"/>
      <c r="N18" s="59" t="s">
        <v>79</v>
      </c>
      <c r="O18" s="60">
        <f>F85-O15</f>
        <v>0</v>
      </c>
    </row>
    <row r="19" spans="1:15" ht="27.75" thickTop="1" thickBot="1" x14ac:dyDescent="0.45">
      <c r="A19" s="48" t="s">
        <v>8</v>
      </c>
      <c r="B19" s="33"/>
      <c r="C19" s="50" t="s">
        <v>74</v>
      </c>
      <c r="D19" s="52"/>
      <c r="E19" s="51"/>
      <c r="F19" s="31">
        <f>D19</f>
        <v>0</v>
      </c>
      <c r="O19" s="61" t="e">
        <f>O18/F85</f>
        <v>#DIV/0!</v>
      </c>
    </row>
    <row r="20" spans="1:15" ht="15.75" thickTop="1" x14ac:dyDescent="0.25">
      <c r="E20" s="44" t="s">
        <v>67</v>
      </c>
      <c r="F20" s="45">
        <f>SUM(F15:F19)</f>
        <v>0</v>
      </c>
    </row>
    <row r="21" spans="1:15" ht="12" customHeight="1" thickBot="1" x14ac:dyDescent="0.3"/>
    <row r="22" spans="1:15" ht="31.5" thickTop="1" thickBot="1" x14ac:dyDescent="0.3">
      <c r="A22" s="1" t="s">
        <v>9</v>
      </c>
      <c r="B22" s="3" t="s">
        <v>18</v>
      </c>
      <c r="C22" s="4" t="s">
        <v>19</v>
      </c>
      <c r="D22" s="4" t="s">
        <v>47</v>
      </c>
      <c r="E22" s="4" t="s">
        <v>48</v>
      </c>
      <c r="F22" s="4" t="s">
        <v>49</v>
      </c>
    </row>
    <row r="23" spans="1:15" ht="16.5" thickTop="1" thickBot="1" x14ac:dyDescent="0.3">
      <c r="A23" s="5" t="s">
        <v>10</v>
      </c>
      <c r="B23" s="18"/>
      <c r="C23" s="20"/>
      <c r="D23" s="20"/>
      <c r="E23" s="20"/>
      <c r="F23" s="29">
        <f>IF(B23="Y",IF(C23="Y",(1.5*$B$3)*D23*E23,$B$3*D23*E23),0)</f>
        <v>0</v>
      </c>
    </row>
    <row r="24" spans="1:15" ht="16.5" thickTop="1" thickBot="1" x14ac:dyDescent="0.3">
      <c r="A24" s="5" t="s">
        <v>11</v>
      </c>
      <c r="B24" s="34"/>
      <c r="C24" s="21"/>
      <c r="D24" s="21"/>
      <c r="E24" s="21"/>
      <c r="F24" s="27">
        <f>IF(B24="Y",IF(C24="Y",(1.5*$B$3)*D24*E24,$B$3*D24*E24),0)</f>
        <v>0</v>
      </c>
    </row>
    <row r="25" spans="1:15" ht="16.5" thickTop="1" thickBot="1" x14ac:dyDescent="0.3">
      <c r="A25" s="5" t="s">
        <v>12</v>
      </c>
      <c r="B25" s="34"/>
      <c r="C25" s="22"/>
      <c r="D25" s="22"/>
      <c r="E25" s="22"/>
      <c r="F25" s="27"/>
    </row>
    <row r="26" spans="1:15" ht="16.5" thickTop="1" thickBot="1" x14ac:dyDescent="0.3">
      <c r="A26" s="5" t="s">
        <v>13</v>
      </c>
      <c r="B26" s="34"/>
      <c r="C26" s="21"/>
      <c r="D26" s="21"/>
      <c r="E26" s="21"/>
      <c r="F26" s="27">
        <f>IF(B26="Y",IF(C26="Y",(1.5*$B$4)*D26*E26,$B$4*D26*E26),0)</f>
        <v>0</v>
      </c>
    </row>
    <row r="27" spans="1:15" ht="16.5" thickTop="1" thickBot="1" x14ac:dyDescent="0.3">
      <c r="A27" s="5" t="s">
        <v>14</v>
      </c>
      <c r="B27" s="34"/>
      <c r="C27" s="21"/>
      <c r="D27" s="21"/>
      <c r="E27" s="21"/>
      <c r="F27" s="27">
        <f>IF(B27="Y",IF(C27="Y",(1.5*$B$4)*D27*E27,$B$4*D27*E27),0)</f>
        <v>0</v>
      </c>
    </row>
    <row r="28" spans="1:15" ht="16.5" thickTop="1" thickBot="1" x14ac:dyDescent="0.3">
      <c r="A28" s="5" t="s">
        <v>16</v>
      </c>
      <c r="B28" s="34"/>
      <c r="C28" s="21"/>
      <c r="D28" s="21"/>
      <c r="E28" s="21"/>
      <c r="F28" s="27">
        <f>IF(B28="Y",IF(C28="Y",(1.5*$B$3)*D28*E28,$B$3*D28*E28),0)</f>
        <v>0</v>
      </c>
    </row>
    <row r="29" spans="1:15" ht="16.5" thickTop="1" thickBot="1" x14ac:dyDescent="0.3">
      <c r="A29" s="5" t="s">
        <v>15</v>
      </c>
      <c r="B29" s="33"/>
      <c r="C29" s="23"/>
      <c r="D29" s="23"/>
      <c r="E29" s="23"/>
      <c r="F29" s="35">
        <f>IF(B29="Y",IF(C29="Y",(1.5*$B$4)*D29*E29,$B$4*D29*E29),0)</f>
        <v>0</v>
      </c>
    </row>
    <row r="30" spans="1:15" ht="15.75" thickTop="1" x14ac:dyDescent="0.25">
      <c r="E30" s="44" t="s">
        <v>67</v>
      </c>
      <c r="F30" s="45">
        <f>SUM(F26:F29)</f>
        <v>0</v>
      </c>
    </row>
    <row r="31" spans="1:15" ht="11.25" customHeight="1" thickBot="1" x14ac:dyDescent="0.3"/>
    <row r="32" spans="1:15" ht="31.5" thickTop="1" thickBot="1" x14ac:dyDescent="0.3">
      <c r="A32" s="1" t="s">
        <v>22</v>
      </c>
      <c r="B32" s="3" t="s">
        <v>18</v>
      </c>
      <c r="C32" s="4" t="s">
        <v>19</v>
      </c>
      <c r="D32" s="4" t="s">
        <v>47</v>
      </c>
      <c r="E32" s="4" t="s">
        <v>48</v>
      </c>
      <c r="F32" s="4" t="s">
        <v>49</v>
      </c>
    </row>
    <row r="33" spans="1:6" ht="16.5" thickTop="1" thickBot="1" x14ac:dyDescent="0.3">
      <c r="A33" s="5" t="s">
        <v>23</v>
      </c>
      <c r="B33" s="18"/>
      <c r="C33" s="24"/>
      <c r="D33" s="24"/>
      <c r="E33" s="24"/>
      <c r="F33" s="29"/>
    </row>
    <row r="34" spans="1:6" ht="16.5" thickTop="1" thickBot="1" x14ac:dyDescent="0.3">
      <c r="A34" s="5" t="s">
        <v>75</v>
      </c>
      <c r="B34" s="34"/>
      <c r="C34" s="21"/>
      <c r="D34" s="21"/>
      <c r="E34" s="21"/>
      <c r="F34" s="27">
        <f>IF(B34="Y",IF(C34="Y",(1.5*$B$3)*D34*E34,$B$3*D34*E34),0)</f>
        <v>0</v>
      </c>
    </row>
    <row r="35" spans="1:6" ht="16.5" thickTop="1" thickBot="1" x14ac:dyDescent="0.3">
      <c r="A35" s="48" t="s">
        <v>76</v>
      </c>
      <c r="B35" s="33"/>
      <c r="C35" s="23"/>
      <c r="D35" s="23"/>
      <c r="E35" s="23"/>
      <c r="F35" s="35">
        <f>IF(B35="Y",IF(C35="Y",(1.5*$B$3)*D35*E35,$B$3*D35*E35),0)</f>
        <v>0</v>
      </c>
    </row>
    <row r="36" spans="1:6" ht="15.75" thickTop="1" x14ac:dyDescent="0.25">
      <c r="E36" s="44" t="s">
        <v>67</v>
      </c>
      <c r="F36" s="45">
        <f>SUM(F34:F35)</f>
        <v>0</v>
      </c>
    </row>
    <row r="37" spans="1:6" ht="13.5" customHeight="1" thickBot="1" x14ac:dyDescent="0.3"/>
    <row r="38" spans="1:6" ht="31.5" thickTop="1" thickBot="1" x14ac:dyDescent="0.3">
      <c r="A38" s="1" t="s">
        <v>34</v>
      </c>
      <c r="B38" s="3" t="s">
        <v>54</v>
      </c>
      <c r="C38" s="4" t="s">
        <v>55</v>
      </c>
      <c r="D38" s="4" t="s">
        <v>47</v>
      </c>
      <c r="E38" s="4" t="s">
        <v>48</v>
      </c>
      <c r="F38" s="4" t="s">
        <v>49</v>
      </c>
    </row>
    <row r="39" spans="1:6" ht="16.5" thickTop="1" thickBot="1" x14ac:dyDescent="0.3">
      <c r="A39" s="5" t="s">
        <v>25</v>
      </c>
      <c r="B39" s="18"/>
      <c r="C39" s="54"/>
      <c r="D39" s="20"/>
      <c r="E39" s="20"/>
      <c r="F39" s="29">
        <f>B39*C39+D39*$B$3*E39</f>
        <v>0</v>
      </c>
    </row>
    <row r="40" spans="1:6" ht="16.5" thickTop="1" thickBot="1" x14ac:dyDescent="0.3">
      <c r="A40" s="5" t="s">
        <v>26</v>
      </c>
      <c r="B40" s="34"/>
      <c r="C40" s="21"/>
      <c r="D40" s="21"/>
      <c r="E40" s="21"/>
      <c r="F40" s="27">
        <f>B40*C40+D40*$B$3*E40</f>
        <v>0</v>
      </c>
    </row>
    <row r="41" spans="1:6" ht="16.5" thickTop="1" thickBot="1" x14ac:dyDescent="0.3">
      <c r="A41" s="5" t="s">
        <v>35</v>
      </c>
      <c r="B41" s="34"/>
      <c r="C41" s="21"/>
      <c r="D41" s="21"/>
      <c r="E41" s="21"/>
      <c r="F41" s="27">
        <f>B41*C41+D41*$B$3*E41</f>
        <v>0</v>
      </c>
    </row>
    <row r="42" spans="1:6" ht="16.5" thickTop="1" thickBot="1" x14ac:dyDescent="0.3">
      <c r="A42" s="5" t="s">
        <v>36</v>
      </c>
      <c r="B42" s="34"/>
      <c r="C42" s="21"/>
      <c r="D42" s="21"/>
      <c r="E42" s="21"/>
      <c r="F42" s="27">
        <f>B42*C42+D42*$B$3*E42</f>
        <v>0</v>
      </c>
    </row>
    <row r="43" spans="1:6" ht="16.5" thickTop="1" thickBot="1" x14ac:dyDescent="0.3">
      <c r="A43" s="48" t="s">
        <v>37</v>
      </c>
      <c r="B43" s="33"/>
      <c r="C43" s="50" t="s">
        <v>74</v>
      </c>
      <c r="D43" s="52"/>
      <c r="E43" s="50"/>
      <c r="F43" s="35">
        <f>B43*D43</f>
        <v>0</v>
      </c>
    </row>
    <row r="44" spans="1:6" ht="15.75" thickTop="1" x14ac:dyDescent="0.25">
      <c r="E44" s="44" t="s">
        <v>67</v>
      </c>
      <c r="F44" s="45">
        <f>SUM(F39:F43)</f>
        <v>0</v>
      </c>
    </row>
    <row r="45" spans="1:6" ht="15.75" thickBot="1" x14ac:dyDescent="0.3"/>
    <row r="46" spans="1:6" ht="31.5" thickTop="1" thickBot="1" x14ac:dyDescent="0.3">
      <c r="A46" s="1" t="s">
        <v>24</v>
      </c>
      <c r="B46" s="3" t="s">
        <v>18</v>
      </c>
      <c r="C46" s="4" t="s">
        <v>58</v>
      </c>
      <c r="D46" s="4" t="s">
        <v>49</v>
      </c>
      <c r="E46" s="14"/>
      <c r="F46" s="14"/>
    </row>
    <row r="47" spans="1:6" ht="16.5" thickTop="1" thickBot="1" x14ac:dyDescent="0.3">
      <c r="A47" s="5" t="s">
        <v>56</v>
      </c>
      <c r="B47" s="36"/>
      <c r="C47" s="37"/>
      <c r="D47" s="30">
        <f>C47*B7</f>
        <v>0</v>
      </c>
      <c r="E47" s="15"/>
      <c r="F47" s="15"/>
    </row>
    <row r="48" spans="1:6" ht="15.75" thickTop="1" x14ac:dyDescent="0.25">
      <c r="C48" s="44" t="s">
        <v>67</v>
      </c>
      <c r="D48" s="45">
        <f>D47</f>
        <v>0</v>
      </c>
    </row>
    <row r="49" spans="1:6" ht="15.75" thickBot="1" x14ac:dyDescent="0.3"/>
    <row r="50" spans="1:6" ht="31.5" thickTop="1" thickBot="1" x14ac:dyDescent="0.3">
      <c r="A50" s="1" t="s">
        <v>27</v>
      </c>
      <c r="B50" s="3" t="s">
        <v>18</v>
      </c>
      <c r="C50" s="4" t="s">
        <v>55</v>
      </c>
      <c r="D50" s="4" t="s">
        <v>47</v>
      </c>
      <c r="E50" s="4" t="s">
        <v>48</v>
      </c>
      <c r="F50" s="4" t="s">
        <v>49</v>
      </c>
    </row>
    <row r="51" spans="1:6" ht="16.5" thickTop="1" thickBot="1" x14ac:dyDescent="0.3">
      <c r="A51" s="5" t="s">
        <v>28</v>
      </c>
      <c r="B51" s="18"/>
      <c r="C51" s="20"/>
      <c r="D51" s="20"/>
      <c r="E51" s="20"/>
      <c r="F51" s="29">
        <f t="shared" ref="F51:F56" si="1">IF(B51="Y",(C51+D51*E51*$B$4),0)</f>
        <v>0</v>
      </c>
    </row>
    <row r="52" spans="1:6" ht="16.5" thickTop="1" thickBot="1" x14ac:dyDescent="0.3">
      <c r="A52" s="5" t="s">
        <v>29</v>
      </c>
      <c r="B52" s="34"/>
      <c r="C52" s="21"/>
      <c r="D52" s="21"/>
      <c r="E52" s="21"/>
      <c r="F52" s="27">
        <f t="shared" si="1"/>
        <v>0</v>
      </c>
    </row>
    <row r="53" spans="1:6" ht="16.5" thickTop="1" thickBot="1" x14ac:dyDescent="0.3">
      <c r="A53" s="5" t="s">
        <v>30</v>
      </c>
      <c r="B53" s="34"/>
      <c r="C53" s="21"/>
      <c r="D53" s="21"/>
      <c r="E53" s="21"/>
      <c r="F53" s="27">
        <f t="shared" si="1"/>
        <v>0</v>
      </c>
    </row>
    <row r="54" spans="1:6" ht="16.5" thickTop="1" thickBot="1" x14ac:dyDescent="0.3">
      <c r="A54" s="5" t="s">
        <v>31</v>
      </c>
      <c r="B54" s="34"/>
      <c r="C54" s="21"/>
      <c r="D54" s="21"/>
      <c r="E54" s="21"/>
      <c r="F54" s="27">
        <f t="shared" si="1"/>
        <v>0</v>
      </c>
    </row>
    <row r="55" spans="1:6" ht="16.5" thickTop="1" thickBot="1" x14ac:dyDescent="0.3">
      <c r="A55" s="5" t="s">
        <v>32</v>
      </c>
      <c r="B55" s="34"/>
      <c r="C55" s="21"/>
      <c r="D55" s="21"/>
      <c r="E55" s="21"/>
      <c r="F55" s="27">
        <f t="shared" si="1"/>
        <v>0</v>
      </c>
    </row>
    <row r="56" spans="1:6" ht="16.5" thickTop="1" thickBot="1" x14ac:dyDescent="0.3">
      <c r="A56" s="5" t="s">
        <v>33</v>
      </c>
      <c r="B56" s="33"/>
      <c r="C56" s="23"/>
      <c r="D56" s="23"/>
      <c r="E56" s="23"/>
      <c r="F56" s="35">
        <f t="shared" si="1"/>
        <v>0</v>
      </c>
    </row>
    <row r="57" spans="1:6" ht="15.75" thickTop="1" x14ac:dyDescent="0.25">
      <c r="E57" s="44" t="s">
        <v>67</v>
      </c>
      <c r="F57" s="45">
        <f>SUM(F51:F56)</f>
        <v>0</v>
      </c>
    </row>
    <row r="58" spans="1:6" ht="15.75" thickBot="1" x14ac:dyDescent="0.3"/>
    <row r="59" spans="1:6" ht="31.5" thickTop="1" thickBot="1" x14ac:dyDescent="0.3">
      <c r="A59" s="1" t="s">
        <v>38</v>
      </c>
      <c r="B59" s="4" t="s">
        <v>65</v>
      </c>
      <c r="C59" s="4" t="s">
        <v>66</v>
      </c>
      <c r="D59" s="4" t="s">
        <v>60</v>
      </c>
      <c r="E59" s="4" t="s">
        <v>49</v>
      </c>
      <c r="F59" s="14"/>
    </row>
    <row r="60" spans="1:6" ht="16.5" thickTop="1" thickBot="1" x14ac:dyDescent="0.3">
      <c r="A60" s="5" t="s">
        <v>59</v>
      </c>
      <c r="B60" s="19"/>
      <c r="C60" s="20"/>
      <c r="D60" s="38">
        <v>0</v>
      </c>
      <c r="E60" s="29">
        <f>D60*$B$6</f>
        <v>0</v>
      </c>
      <c r="F60" s="15"/>
    </row>
    <row r="61" spans="1:6" ht="16.5" thickTop="1" thickBot="1" x14ac:dyDescent="0.3">
      <c r="A61" s="5" t="s">
        <v>59</v>
      </c>
      <c r="B61" s="40"/>
      <c r="C61" s="21"/>
      <c r="D61" s="26">
        <f t="shared" ref="D61:D64" si="2">(B61/2)*(B61/2)*3.14159*C61*12/231</f>
        <v>0</v>
      </c>
      <c r="E61" s="27">
        <f t="shared" ref="E61:E64" si="3">D61*$B$6</f>
        <v>0</v>
      </c>
      <c r="F61" s="15"/>
    </row>
    <row r="62" spans="1:6" ht="16.5" thickTop="1" thickBot="1" x14ac:dyDescent="0.3">
      <c r="A62" s="5" t="s">
        <v>59</v>
      </c>
      <c r="B62" s="40"/>
      <c r="C62" s="21"/>
      <c r="D62" s="26">
        <f t="shared" si="2"/>
        <v>0</v>
      </c>
      <c r="E62" s="27">
        <f t="shared" si="3"/>
        <v>0</v>
      </c>
      <c r="F62" s="15"/>
    </row>
    <row r="63" spans="1:6" ht="16.5" thickTop="1" thickBot="1" x14ac:dyDescent="0.3">
      <c r="A63" s="5" t="s">
        <v>59</v>
      </c>
      <c r="B63" s="40"/>
      <c r="C63" s="21"/>
      <c r="D63" s="26">
        <f t="shared" si="2"/>
        <v>0</v>
      </c>
      <c r="E63" s="27">
        <f t="shared" si="3"/>
        <v>0</v>
      </c>
      <c r="F63" s="15"/>
    </row>
    <row r="64" spans="1:6" ht="16.5" thickTop="1" thickBot="1" x14ac:dyDescent="0.3">
      <c r="A64" s="5" t="s">
        <v>59</v>
      </c>
      <c r="B64" s="41"/>
      <c r="C64" s="23"/>
      <c r="D64" s="39">
        <f t="shared" si="2"/>
        <v>0</v>
      </c>
      <c r="E64" s="35">
        <f t="shared" si="3"/>
        <v>0</v>
      </c>
      <c r="F64" s="15"/>
    </row>
    <row r="65" spans="1:6" ht="15.75" thickTop="1" x14ac:dyDescent="0.25">
      <c r="A65" s="42"/>
      <c r="B65" s="16"/>
      <c r="C65" s="16"/>
      <c r="D65" s="44" t="s">
        <v>67</v>
      </c>
      <c r="E65" s="46">
        <f>SUM(E60:E64)</f>
        <v>0</v>
      </c>
      <c r="F65" s="15"/>
    </row>
    <row r="67" spans="1:6" ht="15.75" thickBot="1" x14ac:dyDescent="0.3"/>
    <row r="68" spans="1:6" ht="31.5" thickTop="1" thickBot="1" x14ac:dyDescent="0.3">
      <c r="A68" s="1" t="s">
        <v>40</v>
      </c>
      <c r="B68" s="4" t="s">
        <v>77</v>
      </c>
      <c r="C68" s="4" t="s">
        <v>78</v>
      </c>
      <c r="D68" s="4" t="s">
        <v>49</v>
      </c>
    </row>
    <row r="69" spans="1:6" ht="16.5" thickTop="1" thickBot="1" x14ac:dyDescent="0.3">
      <c r="A69" s="48" t="s">
        <v>42</v>
      </c>
      <c r="B69" s="18"/>
      <c r="C69" s="20"/>
      <c r="D69" s="28">
        <f>B69*B7*C69</f>
        <v>0</v>
      </c>
    </row>
    <row r="70" spans="1:6" ht="15.75" thickTop="1" x14ac:dyDescent="0.25">
      <c r="C70" s="44" t="s">
        <v>67</v>
      </c>
      <c r="D70" s="45">
        <f>SUM(D69:D69)</f>
        <v>0</v>
      </c>
    </row>
    <row r="71" spans="1:6" ht="15.75" thickBot="1" x14ac:dyDescent="0.3"/>
    <row r="72" spans="1:6" ht="31.5" thickTop="1" thickBot="1" x14ac:dyDescent="0.3">
      <c r="A72" s="1" t="s">
        <v>43</v>
      </c>
      <c r="B72" s="3" t="s">
        <v>18</v>
      </c>
      <c r="C72" s="4" t="s">
        <v>19</v>
      </c>
      <c r="D72" s="4" t="s">
        <v>47</v>
      </c>
      <c r="E72" s="4" t="s">
        <v>48</v>
      </c>
      <c r="F72" s="4" t="s">
        <v>49</v>
      </c>
    </row>
    <row r="73" spans="1:6" ht="16.5" thickTop="1" thickBot="1" x14ac:dyDescent="0.3">
      <c r="A73" s="5" t="s">
        <v>44</v>
      </c>
      <c r="B73" s="18"/>
      <c r="C73" s="20"/>
      <c r="D73" s="20"/>
      <c r="E73" s="20"/>
      <c r="F73" s="28">
        <f>IF(B73="Y",IF(C73="Y",(1.5*$B$4)*D73*E73,$B$4*D73*E73),0)</f>
        <v>0</v>
      </c>
    </row>
    <row r="74" spans="1:6" ht="16.5" thickTop="1" thickBot="1" x14ac:dyDescent="0.3">
      <c r="A74" s="5" t="s">
        <v>45</v>
      </c>
      <c r="B74" s="34"/>
      <c r="C74" s="21"/>
      <c r="D74" s="21"/>
      <c r="E74" s="21"/>
      <c r="F74" s="32">
        <f>IF(B74="Y",IF(C74="Y",(1.5*$B$4)*D74*E74,$B$4*D74*E74),0)</f>
        <v>0</v>
      </c>
    </row>
    <row r="75" spans="1:6" ht="16.5" thickTop="1" thickBot="1" x14ac:dyDescent="0.3">
      <c r="A75" s="5" t="s">
        <v>46</v>
      </c>
      <c r="B75" s="33"/>
      <c r="C75" s="23"/>
      <c r="D75" s="23"/>
      <c r="E75" s="23"/>
      <c r="F75" s="32">
        <f>IF(B75="Y",IF(C75="Y",(1.5*$B$4)*D75*E75,$B$4*D75*E75),0)</f>
        <v>0</v>
      </c>
    </row>
    <row r="76" spans="1:6" ht="15.75" thickTop="1" x14ac:dyDescent="0.25">
      <c r="B76" s="16"/>
      <c r="C76" s="16"/>
      <c r="D76" s="16"/>
      <c r="E76" s="44" t="s">
        <v>67</v>
      </c>
      <c r="F76" s="43">
        <f>SUM(F73:F75)</f>
        <v>0</v>
      </c>
    </row>
    <row r="77" spans="1:6" ht="15.75" thickBot="1" x14ac:dyDescent="0.3"/>
    <row r="78" spans="1:6" ht="31.5" thickTop="1" thickBot="1" x14ac:dyDescent="0.3">
      <c r="A78" s="1" t="s">
        <v>61</v>
      </c>
      <c r="B78" s="3" t="s">
        <v>54</v>
      </c>
      <c r="C78" s="4" t="s">
        <v>55</v>
      </c>
      <c r="D78" s="4" t="s">
        <v>47</v>
      </c>
      <c r="E78" s="4" t="s">
        <v>48</v>
      </c>
      <c r="F78" s="4" t="s">
        <v>49</v>
      </c>
    </row>
    <row r="79" spans="1:6" ht="16.5" thickTop="1" thickBot="1" x14ac:dyDescent="0.3">
      <c r="A79" s="5" t="s">
        <v>69</v>
      </c>
      <c r="B79" s="7"/>
      <c r="C79" s="8"/>
      <c r="D79" s="8"/>
      <c r="E79" s="8"/>
      <c r="F79" s="29">
        <f>B79*C79+D79*$B$3*E79</f>
        <v>0</v>
      </c>
    </row>
    <row r="80" spans="1:6" ht="16.5" thickTop="1" thickBot="1" x14ac:dyDescent="0.3">
      <c r="A80" s="5" t="s">
        <v>62</v>
      </c>
      <c r="B80" s="13"/>
      <c r="C80" s="55"/>
      <c r="D80" s="55"/>
      <c r="E80" s="55"/>
      <c r="F80" s="56">
        <f>B80*C80+D80*$B$3*E80</f>
        <v>0</v>
      </c>
    </row>
    <row r="81" spans="1:6" ht="16.5" thickTop="1" thickBot="1" x14ac:dyDescent="0.3">
      <c r="A81" s="5" t="s">
        <v>63</v>
      </c>
      <c r="B81" s="9"/>
      <c r="C81" s="10"/>
      <c r="D81" s="10"/>
      <c r="E81" s="10"/>
      <c r="F81" s="35">
        <f>B81*C81+D81*$B$3*E81</f>
        <v>0</v>
      </c>
    </row>
    <row r="82" spans="1:6" ht="15.75" thickTop="1" x14ac:dyDescent="0.25">
      <c r="E82" s="44" t="s">
        <v>67</v>
      </c>
      <c r="F82" s="45">
        <f>SUM(F79:F81)</f>
        <v>0</v>
      </c>
    </row>
    <row r="83" spans="1:6" ht="6" customHeight="1" x14ac:dyDescent="0.25"/>
    <row r="84" spans="1:6" ht="8.25" customHeight="1" x14ac:dyDescent="0.25"/>
    <row r="85" spans="1:6" ht="18.75" x14ac:dyDescent="0.3">
      <c r="E85" s="47" t="s">
        <v>68</v>
      </c>
      <c r="F85" s="45">
        <f>F12+F20+F30+F36+F44+D48+F57+E65+D70+F76+F82</f>
        <v>0</v>
      </c>
    </row>
  </sheetData>
  <mergeCells count="3">
    <mergeCell ref="A1:K1"/>
    <mergeCell ref="B8:F8"/>
    <mergeCell ref="I8:O8"/>
  </mergeCells>
  <dataValidations count="2">
    <dataValidation type="list" allowBlank="1" showInputMessage="1" showErrorMessage="1" sqref="B10:C11 B23:C29 B73:C76 L10:L13 B47 B33:C35 C17:C18 B51:B56 B15:B19 C15">
      <formula1>$U$1:$U$3</formula1>
    </dataValidation>
    <dataValidation type="list" allowBlank="1" showInputMessage="1" showErrorMessage="1" sqref="B60:B64 J11:J13">
      <formula1>$V$1:$V$7</formula1>
    </dataValidation>
  </dataValidations>
  <pageMargins left="0.7" right="0.7" top="0.75" bottom="0.75" header="0.3" footer="0.3"/>
  <pageSetup scale="62" fitToHeight="3" orientation="landscape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showGridLines="0" zoomScale="120" zoomScaleNormal="120" workbookViewId="0">
      <selection activeCell="Q24" sqref="Q24"/>
    </sheetView>
  </sheetViews>
  <sheetFormatPr defaultRowHeight="15" x14ac:dyDescent="0.25"/>
  <cols>
    <col min="1" max="1" width="44.42578125" customWidth="1"/>
    <col min="2" max="2" width="9.42578125" customWidth="1"/>
    <col min="3" max="3" width="7.7109375" customWidth="1"/>
    <col min="4" max="4" width="8.85546875" customWidth="1"/>
    <col min="5" max="5" width="6.5703125" customWidth="1"/>
    <col min="6" max="6" width="7.5703125" customWidth="1"/>
    <col min="7" max="7" width="10.42578125" customWidth="1"/>
    <col min="8" max="8" width="10.28515625" customWidth="1"/>
    <col min="9" max="9" width="8.7109375" customWidth="1"/>
    <col min="10" max="10" width="29.42578125" customWidth="1"/>
    <col min="13" max="13" width="10.85546875" customWidth="1"/>
    <col min="14" max="14" width="6.28515625" customWidth="1"/>
    <col min="15" max="15" width="6.7109375" customWidth="1"/>
    <col min="16" max="16" width="7.5703125" customWidth="1"/>
    <col min="17" max="17" width="19" customWidth="1"/>
    <col min="19" max="19" width="0" hidden="1" customWidth="1"/>
    <col min="20" max="22" width="9.140625" hidden="1" customWidth="1"/>
    <col min="23" max="23" width="9.140625" customWidth="1"/>
  </cols>
  <sheetData>
    <row r="1" spans="1:22" ht="23.25" x14ac:dyDescent="0.35">
      <c r="A1" s="72" t="s">
        <v>81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22" ht="15.75" thickBot="1" x14ac:dyDescent="0.3">
      <c r="U2" t="s">
        <v>51</v>
      </c>
      <c r="V2">
        <v>4</v>
      </c>
    </row>
    <row r="3" spans="1:22" ht="16.5" thickTop="1" thickBot="1" x14ac:dyDescent="0.3">
      <c r="A3" s="1" t="s">
        <v>20</v>
      </c>
      <c r="B3" s="49">
        <v>50</v>
      </c>
      <c r="U3" t="s">
        <v>52</v>
      </c>
      <c r="V3">
        <v>6</v>
      </c>
    </row>
    <row r="4" spans="1:22" ht="16.5" thickTop="1" thickBot="1" x14ac:dyDescent="0.3">
      <c r="A4" s="1" t="s">
        <v>21</v>
      </c>
      <c r="B4" s="49">
        <v>75</v>
      </c>
      <c r="V4">
        <v>8</v>
      </c>
    </row>
    <row r="5" spans="1:22" ht="16.5" thickTop="1" thickBot="1" x14ac:dyDescent="0.3">
      <c r="A5" s="1" t="s">
        <v>41</v>
      </c>
      <c r="B5" s="6">
        <v>0</v>
      </c>
      <c r="V5">
        <v>10</v>
      </c>
    </row>
    <row r="6" spans="1:22" ht="15.75" thickTop="1" x14ac:dyDescent="0.25">
      <c r="A6" s="1"/>
      <c r="B6" s="16"/>
      <c r="V6">
        <v>12</v>
      </c>
    </row>
    <row r="7" spans="1:22" x14ac:dyDescent="0.25">
      <c r="A7" s="1"/>
      <c r="B7" s="16"/>
      <c r="S7">
        <v>231</v>
      </c>
      <c r="T7" t="s">
        <v>64</v>
      </c>
      <c r="V7">
        <v>16</v>
      </c>
    </row>
    <row r="8" spans="1:22" ht="19.5" thickBot="1" x14ac:dyDescent="0.35">
      <c r="B8" s="73" t="s">
        <v>89</v>
      </c>
      <c r="C8" s="73"/>
      <c r="D8" s="73"/>
      <c r="E8" s="73"/>
      <c r="F8" s="73"/>
      <c r="I8" s="73" t="s">
        <v>73</v>
      </c>
      <c r="J8" s="73"/>
      <c r="K8" s="73"/>
      <c r="L8" s="73"/>
      <c r="M8" s="73"/>
      <c r="N8" s="73"/>
      <c r="O8" s="73"/>
    </row>
    <row r="9" spans="1:22" ht="46.5" thickTop="1" thickBot="1" x14ac:dyDescent="0.3">
      <c r="A9" s="1" t="s">
        <v>61</v>
      </c>
      <c r="B9" s="3" t="s">
        <v>54</v>
      </c>
      <c r="C9" s="4" t="s">
        <v>88</v>
      </c>
      <c r="D9" s="4" t="s">
        <v>55</v>
      </c>
      <c r="E9" s="4" t="s">
        <v>19</v>
      </c>
      <c r="F9" s="4" t="s">
        <v>86</v>
      </c>
      <c r="G9" s="4" t="s">
        <v>48</v>
      </c>
      <c r="H9" s="4" t="s">
        <v>49</v>
      </c>
      <c r="J9" s="1" t="s">
        <v>70</v>
      </c>
      <c r="K9" s="4" t="s">
        <v>54</v>
      </c>
      <c r="L9" s="4" t="s">
        <v>87</v>
      </c>
      <c r="M9" s="4" t="s">
        <v>55</v>
      </c>
      <c r="N9" s="4" t="s">
        <v>19</v>
      </c>
      <c r="O9" s="4" t="s">
        <v>86</v>
      </c>
      <c r="P9" s="4" t="s">
        <v>80</v>
      </c>
      <c r="Q9" s="4" t="s">
        <v>49</v>
      </c>
    </row>
    <row r="10" spans="1:22" ht="16.5" thickTop="1" thickBot="1" x14ac:dyDescent="0.3">
      <c r="A10" s="5" t="s">
        <v>82</v>
      </c>
      <c r="B10" s="7">
        <v>2</v>
      </c>
      <c r="C10" s="20"/>
      <c r="D10" s="8">
        <v>4000</v>
      </c>
      <c r="E10" s="21" t="s">
        <v>52</v>
      </c>
      <c r="F10" s="8">
        <v>0</v>
      </c>
      <c r="G10" s="8">
        <v>0</v>
      </c>
      <c r="H10" s="65">
        <f>B10*D10+F10*$B$3*G10</f>
        <v>8000</v>
      </c>
      <c r="J10" s="5" t="s">
        <v>82</v>
      </c>
      <c r="K10" s="18">
        <v>2</v>
      </c>
      <c r="L10" s="20"/>
      <c r="M10" s="20">
        <v>2000</v>
      </c>
      <c r="N10" s="20" t="s">
        <v>52</v>
      </c>
      <c r="O10" s="20"/>
      <c r="P10" s="20"/>
      <c r="Q10" s="69">
        <f>IF(N10="Y",IF(N10="Y",(1.5*$B$3)*O10*P10,$B$3*O10*P10),($B$3)*O10*P10)+K10*M10</f>
        <v>4000</v>
      </c>
    </row>
    <row r="11" spans="1:22" ht="16.5" thickTop="1" thickBot="1" x14ac:dyDescent="0.3">
      <c r="A11" s="5" t="s">
        <v>62</v>
      </c>
      <c r="B11" s="13">
        <v>2</v>
      </c>
      <c r="C11" s="21">
        <v>6</v>
      </c>
      <c r="D11" s="55">
        <v>800</v>
      </c>
      <c r="E11" s="21" t="s">
        <v>52</v>
      </c>
      <c r="F11" s="55">
        <v>2</v>
      </c>
      <c r="G11" s="55">
        <v>2</v>
      </c>
      <c r="H11" s="66">
        <f>B11*D11+F11*$B$3*G11</f>
        <v>1800</v>
      </c>
      <c r="J11" s="5" t="s">
        <v>71</v>
      </c>
      <c r="K11" s="34">
        <v>2</v>
      </c>
      <c r="L11" s="21">
        <v>6</v>
      </c>
      <c r="M11" s="21">
        <v>3000</v>
      </c>
      <c r="N11" s="21" t="s">
        <v>52</v>
      </c>
      <c r="O11" s="21">
        <v>2</v>
      </c>
      <c r="P11" s="21">
        <v>2</v>
      </c>
      <c r="Q11" s="70">
        <f>IF(N11="Y",IF(N11="Y",(1.5*$B$3)*O11*P11,$B$3*O11*P11),($B$3)*O11*P11)+K11*M11</f>
        <v>6200</v>
      </c>
    </row>
    <row r="12" spans="1:22" ht="16.5" thickTop="1" thickBot="1" x14ac:dyDescent="0.3">
      <c r="A12" s="5" t="s">
        <v>83</v>
      </c>
      <c r="B12" s="11">
        <v>2</v>
      </c>
      <c r="C12" s="12"/>
      <c r="D12" s="12">
        <v>700</v>
      </c>
      <c r="E12" s="21" t="s">
        <v>52</v>
      </c>
      <c r="F12" s="12">
        <v>2</v>
      </c>
      <c r="G12" s="12">
        <v>2</v>
      </c>
      <c r="H12" s="66">
        <f>B12*D12+F12*$B$3*G12</f>
        <v>1600</v>
      </c>
      <c r="J12" s="48"/>
      <c r="K12" s="11"/>
      <c r="L12" s="12"/>
      <c r="M12" s="12"/>
      <c r="N12" s="12"/>
      <c r="O12" s="12"/>
      <c r="P12" s="12"/>
      <c r="Q12" s="70">
        <f t="shared" ref="Q12:Q13" si="0">IF(N12="Y",IF(N12="Y",(1.5*$B$3)*O12*P12,$B$3*O12*P12),0)+K12*M12</f>
        <v>0</v>
      </c>
    </row>
    <row r="13" spans="1:22" ht="17.25" customHeight="1" thickTop="1" thickBot="1" x14ac:dyDescent="0.3">
      <c r="A13" s="5" t="s">
        <v>84</v>
      </c>
      <c r="B13" s="11">
        <v>2</v>
      </c>
      <c r="C13" s="12"/>
      <c r="D13" s="12">
        <v>1000</v>
      </c>
      <c r="E13" s="21" t="s">
        <v>52</v>
      </c>
      <c r="F13" s="12">
        <v>2</v>
      </c>
      <c r="G13" s="12">
        <v>2</v>
      </c>
      <c r="H13" s="66">
        <f>B13*D13+F13*$B$3*G13</f>
        <v>2200</v>
      </c>
      <c r="J13" s="5"/>
      <c r="K13" s="9"/>
      <c r="L13" s="10"/>
      <c r="M13" s="10"/>
      <c r="N13" s="10"/>
      <c r="O13" s="10"/>
      <c r="P13" s="10"/>
      <c r="Q13" s="71">
        <f t="shared" si="0"/>
        <v>0</v>
      </c>
    </row>
    <row r="14" spans="1:22" ht="16.5" thickTop="1" thickBot="1" x14ac:dyDescent="0.3">
      <c r="A14" s="5" t="s">
        <v>85</v>
      </c>
      <c r="B14" s="62">
        <v>2</v>
      </c>
      <c r="C14" s="63"/>
      <c r="D14" s="63">
        <v>300</v>
      </c>
      <c r="E14" s="64" t="s">
        <v>52</v>
      </c>
      <c r="F14" s="63">
        <v>2</v>
      </c>
      <c r="G14" s="63">
        <v>2</v>
      </c>
      <c r="H14" s="67">
        <f>B14*D14+F14*$B$3*G14</f>
        <v>800</v>
      </c>
      <c r="O14" s="2" t="s">
        <v>39</v>
      </c>
      <c r="Q14" s="68">
        <f>SUM(Q10:Q13)</f>
        <v>10200</v>
      </c>
    </row>
    <row r="15" spans="1:22" ht="15.75" thickTop="1" x14ac:dyDescent="0.25">
      <c r="F15" s="44" t="s">
        <v>67</v>
      </c>
      <c r="H15" s="68">
        <f>SUM(H10:H14)</f>
        <v>14400</v>
      </c>
    </row>
    <row r="18" spans="5:17" ht="26.25" x14ac:dyDescent="0.4">
      <c r="E18" s="47"/>
      <c r="F18" s="45"/>
      <c r="M18" s="58"/>
      <c r="N18" s="59" t="s">
        <v>79</v>
      </c>
      <c r="Q18" s="60">
        <f>H15-Q14</f>
        <v>4200</v>
      </c>
    </row>
    <row r="19" spans="5:17" ht="26.25" x14ac:dyDescent="0.4">
      <c r="Q19" s="61">
        <f>Q18/H15</f>
        <v>0.29166666666666669</v>
      </c>
    </row>
    <row r="21" spans="5:17" ht="12" customHeight="1" x14ac:dyDescent="0.25"/>
    <row r="31" spans="5:17" ht="11.25" customHeight="1" x14ac:dyDescent="0.25"/>
    <row r="37" ht="13.5" customHeight="1" x14ac:dyDescent="0.25"/>
    <row r="83" ht="6" customHeight="1" x14ac:dyDescent="0.25"/>
    <row r="84" ht="8.25" customHeight="1" x14ac:dyDescent="0.25"/>
  </sheetData>
  <mergeCells count="3">
    <mergeCell ref="A1:K1"/>
    <mergeCell ref="B8:F8"/>
    <mergeCell ref="I8:O8"/>
  </mergeCells>
  <dataValidations count="2">
    <dataValidation type="list" allowBlank="1" showInputMessage="1" showErrorMessage="1" sqref="L11:L13 C11:C14">
      <formula1>$V$1:$V$7</formula1>
    </dataValidation>
    <dataValidation type="list" allowBlank="1" showInputMessage="1" showErrorMessage="1" sqref="N10:N13 E10:E14">
      <formula1>$U$1:$U$3</formula1>
    </dataValidation>
  </dataValidations>
  <pageMargins left="0.7" right="0.7" top="0.75" bottom="0.75" header="0.3" footer="0.3"/>
  <pageSetup scale="62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4"/>
  <sheetViews>
    <sheetView workbookViewId="0">
      <selection activeCell="F24" sqref="F24"/>
    </sheetView>
  </sheetViews>
  <sheetFormatPr defaultRowHeight="15" x14ac:dyDescent="0.25"/>
  <sheetData>
    <row r="24" spans="6:6" x14ac:dyDescent="0.25">
      <c r="F24" s="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Shutdown Cost</vt:lpstr>
      <vt:lpstr>Bypass vs Hydra-Pass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Vazzana, Chris</dc:creator>
  <cp:lastModifiedBy>Vazzana, Chris</cp:lastModifiedBy>
  <cp:lastPrinted>2016-03-03T19:53:54Z</cp:lastPrinted>
  <dcterms:created xsi:type="dcterms:W3CDTF">2016-03-03T13:40:40Z</dcterms:created>
  <dcterms:modified xsi:type="dcterms:W3CDTF">2016-09-30T22:11:58Z</dcterms:modified>
</cp:coreProperties>
</file>